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E:\strážné_dům_seniorů\VŘ\výkaz_výměr\D.1.4.D ÚSTŘEDNÍ VYTÁPĚNÍ\"/>
    </mc:Choice>
  </mc:AlternateContent>
  <xr:revisionPtr revIDLastSave="0" documentId="13_ncr:1_{2D6A4892-242D-406E-9736-3AD3381289E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vytápění" sheetId="2" r:id="rId2"/>
  </sheets>
  <definedNames>
    <definedName name="_xlnm._FilterDatabase" localSheetId="1" hidden="1">'01 - vytápění'!$C$123:$K$148</definedName>
    <definedName name="_xlnm.Print_Titles" localSheetId="1">'01 - vytápění'!$123:$123</definedName>
    <definedName name="_xlnm.Print_Titles" localSheetId="0">'Rekapitulace stavby'!$92:$92</definedName>
    <definedName name="_xlnm.Print_Area" localSheetId="1">'01 - vytápění'!$C$4:$J$76,'01 - vytápění'!$C$82:$J$103,'01 - vytápění'!$C$109:$K$148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2" l="1"/>
  <c r="E8" i="2"/>
  <c r="L87" i="1"/>
  <c r="J95" i="1"/>
  <c r="E102" i="2"/>
  <c r="E101" i="2"/>
  <c r="E100" i="2"/>
  <c r="D102" i="2"/>
  <c r="D101" i="2"/>
  <c r="D100" i="2"/>
  <c r="J148" i="2"/>
  <c r="BF148" i="2" s="1"/>
  <c r="J147" i="2"/>
  <c r="BF147" i="2" s="1"/>
  <c r="P147" i="2"/>
  <c r="R147" i="2"/>
  <c r="T147" i="2"/>
  <c r="BE147" i="2"/>
  <c r="BG147" i="2"/>
  <c r="BH147" i="2"/>
  <c r="BI147" i="2"/>
  <c r="BK147" i="2"/>
  <c r="P148" i="2"/>
  <c r="R148" i="2"/>
  <c r="T148" i="2"/>
  <c r="BE148" i="2"/>
  <c r="BG148" i="2"/>
  <c r="BH148" i="2"/>
  <c r="BI148" i="2"/>
  <c r="BK148" i="2"/>
  <c r="BK146" i="2" l="1"/>
  <c r="J146" i="2" s="1"/>
  <c r="R146" i="2"/>
  <c r="P146" i="2"/>
  <c r="T146" i="2"/>
  <c r="J39" i="2" l="1"/>
  <c r="J38" i="2"/>
  <c r="AY96" i="1" s="1"/>
  <c r="J37" i="2"/>
  <c r="AX96" i="1" s="1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91" i="2"/>
  <c r="J26" i="2"/>
  <c r="E26" i="2"/>
  <c r="J121" i="2" s="1"/>
  <c r="J25" i="2"/>
  <c r="J23" i="2"/>
  <c r="E23" i="2"/>
  <c r="J120" i="2" s="1"/>
  <c r="J22" i="2"/>
  <c r="J20" i="2"/>
  <c r="E20" i="2"/>
  <c r="F121" i="2" s="1"/>
  <c r="J19" i="2"/>
  <c r="J17" i="2"/>
  <c r="E17" i="2"/>
  <c r="F93" i="2" s="1"/>
  <c r="J16" i="2"/>
  <c r="J14" i="2"/>
  <c r="J91" i="2" s="1"/>
  <c r="E7" i="2"/>
  <c r="E85" i="2" s="1"/>
  <c r="L90" i="1"/>
  <c r="AM90" i="1"/>
  <c r="AM89" i="1"/>
  <c r="L89" i="1"/>
  <c r="AM87" i="1"/>
  <c r="L85" i="1"/>
  <c r="L84" i="1"/>
  <c r="J145" i="2"/>
  <c r="J143" i="2"/>
  <c r="J142" i="2"/>
  <c r="BK139" i="2"/>
  <c r="BK137" i="2"/>
  <c r="BK132" i="2"/>
  <c r="BK131" i="2"/>
  <c r="BK129" i="2"/>
  <c r="BK127" i="2"/>
  <c r="J144" i="2"/>
  <c r="BK141" i="2"/>
  <c r="J139" i="2"/>
  <c r="BK135" i="2"/>
  <c r="BK133" i="2"/>
  <c r="J132" i="2"/>
  <c r="BK130" i="2"/>
  <c r="BK145" i="2"/>
  <c r="BK144" i="2"/>
  <c r="BK143" i="2"/>
  <c r="BK142" i="2"/>
  <c r="J141" i="2"/>
  <c r="J140" i="2"/>
  <c r="J138" i="2"/>
  <c r="J137" i="2"/>
  <c r="BK136" i="2"/>
  <c r="J133" i="2"/>
  <c r="J131" i="2"/>
  <c r="J130" i="2"/>
  <c r="BK128" i="2"/>
  <c r="AS95" i="1"/>
  <c r="BK140" i="2"/>
  <c r="BK138" i="2"/>
  <c r="J136" i="2"/>
  <c r="J135" i="2"/>
  <c r="J129" i="2"/>
  <c r="J128" i="2"/>
  <c r="J127" i="2"/>
  <c r="BK126" i="2" l="1"/>
  <c r="J126" i="2" s="1"/>
  <c r="T126" i="2"/>
  <c r="P134" i="2"/>
  <c r="T134" i="2"/>
  <c r="P126" i="2"/>
  <c r="R126" i="2"/>
  <c r="BK134" i="2"/>
  <c r="J134" i="2" s="1"/>
  <c r="J101" i="2" s="1"/>
  <c r="R134" i="2"/>
  <c r="J102" i="2"/>
  <c r="J93" i="2"/>
  <c r="J94" i="2"/>
  <c r="J118" i="2"/>
  <c r="BF128" i="2"/>
  <c r="BF133" i="2"/>
  <c r="BF135" i="2"/>
  <c r="BF139" i="2"/>
  <c r="E112" i="2"/>
  <c r="F120" i="2"/>
  <c r="BF129" i="2"/>
  <c r="BF130" i="2"/>
  <c r="BF132" i="2"/>
  <c r="BF136" i="2"/>
  <c r="BF138" i="2"/>
  <c r="BF140" i="2"/>
  <c r="BF145" i="2"/>
  <c r="BF137" i="2"/>
  <c r="BF141" i="2"/>
  <c r="BF142" i="2"/>
  <c r="BF144" i="2"/>
  <c r="F94" i="2"/>
  <c r="BF127" i="2"/>
  <c r="BF131" i="2"/>
  <c r="BF143" i="2"/>
  <c r="J35" i="2"/>
  <c r="AV96" i="1" s="1"/>
  <c r="F35" i="2"/>
  <c r="AZ96" i="1" s="1"/>
  <c r="AZ95" i="1" s="1"/>
  <c r="AV95" i="1" s="1"/>
  <c r="F37" i="2"/>
  <c r="BB96" i="1" s="1"/>
  <c r="BB95" i="1" s="1"/>
  <c r="AX95" i="1" s="1"/>
  <c r="F39" i="2"/>
  <c r="BD96" i="1" s="1"/>
  <c r="BD95" i="1" s="1"/>
  <c r="BD94" i="1" s="1"/>
  <c r="W33" i="1" s="1"/>
  <c r="AS94" i="1"/>
  <c r="F38" i="2"/>
  <c r="BC96" i="1" s="1"/>
  <c r="BC95" i="1" s="1"/>
  <c r="BC94" i="1" s="1"/>
  <c r="AY94" i="1" s="1"/>
  <c r="J100" i="2" l="1"/>
  <c r="J125" i="2"/>
  <c r="J124" i="2" s="1"/>
  <c r="P125" i="2"/>
  <c r="P124" i="2" s="1"/>
  <c r="AU96" i="1" s="1"/>
  <c r="AU95" i="1" s="1"/>
  <c r="AU94" i="1" s="1"/>
  <c r="R125" i="2"/>
  <c r="R124" i="2" s="1"/>
  <c r="T125" i="2"/>
  <c r="T124" i="2" s="1"/>
  <c r="BK125" i="2"/>
  <c r="AZ94" i="1"/>
  <c r="W29" i="1" s="1"/>
  <c r="J36" i="2"/>
  <c r="AW96" i="1" s="1"/>
  <c r="AT96" i="1" s="1"/>
  <c r="AY95" i="1"/>
  <c r="F36" i="2"/>
  <c r="BA96" i="1" s="1"/>
  <c r="BA95" i="1" s="1"/>
  <c r="AW95" i="1" s="1"/>
  <c r="AT95" i="1" s="1"/>
  <c r="W32" i="1"/>
  <c r="BB94" i="1"/>
  <c r="W31" i="1" s="1"/>
  <c r="J99" i="2" l="1"/>
  <c r="BK124" i="2"/>
  <c r="J98" i="2" s="1"/>
  <c r="AX94" i="1"/>
  <c r="BA94" i="1"/>
  <c r="W30" i="1" s="1"/>
  <c r="AV94" i="1"/>
  <c r="AK29" i="1" s="1"/>
  <c r="AW94" i="1" l="1"/>
  <c r="AK30" i="1" s="1"/>
  <c r="J32" i="2"/>
  <c r="AG96" i="1" s="1"/>
  <c r="AG95" i="1" s="1"/>
  <c r="AG94" i="1" s="1"/>
  <c r="AN95" i="1" l="1"/>
  <c r="J41" i="2"/>
  <c r="AN96" i="1"/>
  <c r="AT94" i="1"/>
  <c r="AK26" i="1"/>
  <c r="AK35" i="1" s="1"/>
  <c r="AN94" i="1" l="1"/>
</calcChain>
</file>

<file path=xl/sharedStrings.xml><?xml version="1.0" encoding="utf-8"?>
<sst xmlns="http://schemas.openxmlformats.org/spreadsheetml/2006/main" count="516" uniqueCount="178">
  <si>
    <t>Export Komplet</t>
  </si>
  <si>
    <t/>
  </si>
  <si>
    <t>2.0</t>
  </si>
  <si>
    <t>False</t>
  </si>
  <si>
    <t>{522752ca-1bc1-4505-83eb-4fdd2e34bd58}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</si>
  <si>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</si>
  <si>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</si>
  <si>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</si>
  <si>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</si>
  <si>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</si>
  <si>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</si>
  <si>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</si>
  <si>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</si>
  <si>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</si>
  <si>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</si>
  <si>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</si>
  <si>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</si>
  <si>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</si>
  <si>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</si>
  <si>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</si>
  <si>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</si>
  <si>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</si>
  <si>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</si>
  <si>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</si>
  <si>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</si>
  <si>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</si>
  <si>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</si>
  <si>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</si>
  <si>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</si>
  <si>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</si>
  <si>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</si>
  <si>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</si>
  <si>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</si>
  <si>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</si>
  <si>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</si>
  <si>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</si>
  <si>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</si>
  <si>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</si>
  <si>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</si>
  <si>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</si>
  <si>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</si>
  <si>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</si>
  <si>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</si>
  <si>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</si>
  <si>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</si>
  <si>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</si>
  <si>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</si>
  <si>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</si>
  <si>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</si>
  <si>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</si>
  <si>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</si>
  <si>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</si>
  <si>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</si>
  <si>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</si>
  <si>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</si>
  <si>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</si>
  <si>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</si>
  <si>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</si>
  <si>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</si>
  <si>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</si>
  <si>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</si>
  <si>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</si>
  <si>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</si>
  <si>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</si>
  <si>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</si>
  <si>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</si>
  <si>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</si>
  <si>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</si>
  <si>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</si>
  <si>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</si>
  <si>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</si>
  <si>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</si>
  <si>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</si>
  <si>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</si>
  <si>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{72036956-63ac-4390-9b82-c7423930ff64}</t>
  </si>
  <si>
    <t>/</t>
  </si>
  <si>
    <t>vytápění</t>
  </si>
  <si>
    <t>Soupis</t>
  </si>
  <si>
    <t>2</t>
  </si>
  <si>
    <t>{ffc83175-82ef-4f46-b1e9-f02390446280}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</si>
  <si>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</si>
  <si>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</si>
  <si>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</si>
  <si>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</si>
  <si>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</si>
  <si>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</si>
  <si>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</si>
  <si>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</si>
  <si>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</si>
  <si>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</si>
  <si>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</si>
  <si>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</si>
  <si>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</si>
  <si>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</si>
  <si>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</si>
  <si>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</si>
  <si>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</si>
  <si>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</si>
  <si>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</si>
  <si>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</si>
  <si>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</si>
  <si>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</si>
  <si>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</si>
  <si>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</si>
  <si>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</si>
  <si>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K</t>
  </si>
  <si>
    <t>16</t>
  </si>
  <si>
    <t>4</t>
  </si>
  <si>
    <t>734</t>
  </si>
  <si>
    <t>-451045636</t>
  </si>
  <si>
    <t>847968543</t>
  </si>
  <si>
    <t>M</t>
  </si>
  <si>
    <t>32</t>
  </si>
  <si>
    <t>475872589</t>
  </si>
  <si>
    <t>1690684022</t>
  </si>
  <si>
    <t>-1364688977</t>
  </si>
  <si>
    <t>947116480</t>
  </si>
  <si>
    <t>743587890</t>
  </si>
  <si>
    <t>1507743461</t>
  </si>
  <si>
    <t>-1325901549</t>
  </si>
  <si>
    <t>1800052004</t>
  </si>
  <si>
    <t>568519562</t>
  </si>
  <si>
    <t>-1430348713</t>
  </si>
  <si>
    <t>-1736032582</t>
  </si>
  <si>
    <t>1413603794</t>
  </si>
  <si>
    <t>106929867</t>
  </si>
  <si>
    <t>909994487</t>
  </si>
  <si>
    <t>-851743234</t>
  </si>
  <si>
    <t>975628878</t>
  </si>
  <si>
    <t>799</t>
  </si>
  <si>
    <t>Ostatní</t>
  </si>
  <si>
    <t>575944525</t>
  </si>
  <si>
    <t>2116483456</t>
  </si>
  <si>
    <t>regulační uzly bytová jednotka, zahrnuje :  
regulační (AB-PM) a uzavírací armatury, filtry , pohony, termostat, měřiče tepla (kalorimetry), montáže</t>
  </si>
  <si>
    <t>R73400001</t>
  </si>
  <si>
    <t>R73400002</t>
  </si>
  <si>
    <t>R73400003</t>
  </si>
  <si>
    <t>R73400004</t>
  </si>
  <si>
    <t>R73400005</t>
  </si>
  <si>
    <t>ks</t>
  </si>
  <si>
    <t xml:space="preserve">zkoušky, napouštění, vypouštění, seřízení, zprovoznění, přesuny hmot,…. </t>
  </si>
  <si>
    <t xml:space="preserve">otopná tělesa bytová jednotka, zahrnuje:  
koupelnový žebřík teplovodní, elektrická topná tyč, termostat, armatury, termohlavice, montáže </t>
  </si>
  <si>
    <t xml:space="preserve">Ústřední vytápění - vnitřní rozvody </t>
  </si>
  <si>
    <t xml:space="preserve">hlavní rozvody vytápění byty, zahrnuje: 
potrubí (cca 80mb), tepelné izolace, stoupačkové armatury (4x) , pomocné konstrukce </t>
  </si>
  <si>
    <t xml:space="preserve">otopná tělesa nebyty, zahrnuje: 
desková otopná tělesa - 4ks, armatury, termohlavice, měřič tepla ( kaorimetr), montáže </t>
  </si>
  <si>
    <t xml:space="preserve">hlavní rozvody vytápění nebyty, zahrnuje: 
potrubní rozvody (cc 70mb), tepelné izolace, pomocné konstrukce </t>
  </si>
  <si>
    <t xml:space="preserve">Ústřední vytápění - zdroj tepla </t>
  </si>
  <si>
    <t xml:space="preserve">podlahové vytápění bytová jednotka  32m2
zahrnuje: potrubí plastové 15x1, systémová deska tl 30mm, příslušenství,  rozdělovače PDL, skříně do zdi, montáže </t>
  </si>
  <si>
    <t>R73200001</t>
  </si>
  <si>
    <t>1x TČ vzduch voda Alfea Excelia HP TRi17 (17kW/ 4,10kW, COP 4,15 při +7/+35°C) - venkovní + vnitřní jednotka , splitové  provedení včetně příslušenství</t>
  </si>
  <si>
    <t>vyrovnávací zásobník WPPS200 L pro TČ  vč izolací</t>
  </si>
  <si>
    <t>zásobníkový ohřívač TV 500L (HRS500, vl.6,0m2) vč izolací</t>
  </si>
  <si>
    <t xml:space="preserve">potrubí , izolace - chladivový okruh </t>
  </si>
  <si>
    <t>strojovny - automatické dopouštění, zabezpečovací zařízení,…....</t>
  </si>
  <si>
    <t xml:space="preserve">armatury, pomocné konstrukce, ostatní </t>
  </si>
  <si>
    <t>prvky měření a regulace zdroj + byty ( regulátory, ventily , pohony , kabeláže)</t>
  </si>
  <si>
    <t>montáže, zkoušky, revize ,zprovoznění, přesun hmot, napouštění, vyp.,.</t>
  </si>
  <si>
    <t>záložní zdroj tepla - elektrokotel RAY do 24kW</t>
  </si>
  <si>
    <t>R73200002</t>
  </si>
  <si>
    <t>R73200003</t>
  </si>
  <si>
    <t>R73200004</t>
  </si>
  <si>
    <t>R73200005</t>
  </si>
  <si>
    <t>R73200006</t>
  </si>
  <si>
    <t>R73200007</t>
  </si>
  <si>
    <t>R73200008</t>
  </si>
  <si>
    <t>R73200009</t>
  </si>
  <si>
    <t>R73200010</t>
  </si>
  <si>
    <t>R73200011</t>
  </si>
  <si>
    <t>R73400006</t>
  </si>
  <si>
    <t>R73400007</t>
  </si>
  <si>
    <t xml:space="preserve">potrubí ÚT, tepelné izolace </t>
  </si>
  <si>
    <t xml:space="preserve">topná větev UT, čerpadlo elektronické, armatury </t>
  </si>
  <si>
    <t>projektová dokumenatce pro provedení stavby</t>
  </si>
  <si>
    <t>rozpočtová rezerva 10%</t>
  </si>
  <si>
    <t>R79900001</t>
  </si>
  <si>
    <t>R79900002</t>
  </si>
  <si>
    <t xml:space="preserve">Dům pro seniory, Strážné č.p. 114
</t>
  </si>
  <si>
    <t>D.1.4.D- ústřední vytápění (DSP) - propočet investičních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</si>
</sst>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1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9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0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O108" sqref="O108:O10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7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64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66" t="s">
        <v>176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162" t="s">
        <v>177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157">
        <v>44285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26</v>
      </c>
      <c r="AR22" s="17"/>
    </row>
    <row r="23" spans="1:71" s="1" customFormat="1" ht="16.5" customHeight="1">
      <c r="B23" s="17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8">
        <f>ROUND(AG94,2)</f>
        <v>0</v>
      </c>
      <c r="AL26" s="169"/>
      <c r="AM26" s="169"/>
      <c r="AN26" s="169"/>
      <c r="AO26" s="16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0" t="s">
        <v>28</v>
      </c>
      <c r="M28" s="170"/>
      <c r="N28" s="170"/>
      <c r="O28" s="170"/>
      <c r="P28" s="170"/>
      <c r="Q28" s="26"/>
      <c r="R28" s="26"/>
      <c r="S28" s="26"/>
      <c r="T28" s="26"/>
      <c r="U28" s="26"/>
      <c r="V28" s="26"/>
      <c r="W28" s="170" t="s">
        <v>29</v>
      </c>
      <c r="X28" s="170"/>
      <c r="Y28" s="170"/>
      <c r="Z28" s="170"/>
      <c r="AA28" s="170"/>
      <c r="AB28" s="170"/>
      <c r="AC28" s="170"/>
      <c r="AD28" s="170"/>
      <c r="AE28" s="170"/>
      <c r="AF28" s="26"/>
      <c r="AG28" s="26"/>
      <c r="AH28" s="26"/>
      <c r="AI28" s="26"/>
      <c r="AJ28" s="26"/>
      <c r="AK28" s="170" t="s">
        <v>30</v>
      </c>
      <c r="AL28" s="170"/>
      <c r="AM28" s="170"/>
      <c r="AN28" s="170"/>
      <c r="AO28" s="170"/>
      <c r="AP28" s="26"/>
      <c r="AQ28" s="26"/>
      <c r="AR28" s="27"/>
      <c r="BE28" s="26"/>
    </row>
    <row r="29" spans="1:71" s="3" customFormat="1" ht="14.45" customHeight="1">
      <c r="B29" s="31"/>
      <c r="D29" s="23" t="s">
        <v>31</v>
      </c>
      <c r="F29" s="23" t="s">
        <v>32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31"/>
    </row>
    <row r="30" spans="1:71" s="3" customFormat="1" ht="14.45" customHeight="1">
      <c r="B30" s="31"/>
      <c r="F30" s="23" t="s">
        <v>33</v>
      </c>
      <c r="L30" s="173">
        <v>0.15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31"/>
    </row>
    <row r="31" spans="1:71" s="3" customFormat="1" ht="14.45" hidden="1" customHeight="1">
      <c r="B31" s="31"/>
      <c r="F31" s="23" t="s">
        <v>34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1"/>
    </row>
    <row r="32" spans="1:71" s="3" customFormat="1" ht="14.45" hidden="1" customHeight="1">
      <c r="B32" s="31"/>
      <c r="F32" s="23" t="s">
        <v>35</v>
      </c>
      <c r="L32" s="173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1"/>
    </row>
    <row r="33" spans="1:57" s="3" customFormat="1" ht="14.45" hidden="1" customHeight="1">
      <c r="B33" s="31"/>
      <c r="F33" s="23" t="s">
        <v>36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74" t="s">
        <v>39</v>
      </c>
      <c r="Y35" s="175"/>
      <c r="Z35" s="175"/>
      <c r="AA35" s="175"/>
      <c r="AB35" s="175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5"/>
      <c r="AM35" s="175"/>
      <c r="AN35" s="175"/>
      <c r="AO35" s="17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>
        <f>K5</f>
        <v>0</v>
      </c>
      <c r="AR84" s="45"/>
    </row>
    <row r="85" spans="1:91" s="5" customFormat="1" ht="36.950000000000003" customHeight="1">
      <c r="B85" s="46"/>
      <c r="C85" s="47" t="s">
        <v>13</v>
      </c>
      <c r="L85" s="178" t="str">
        <f>K6</f>
        <v xml:space="preserve">Dům pro seniory, Strážné č.p. 114
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27.75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188" t="str">
        <f>K7</f>
        <v>D.1.4.D- ústřední vytápění (DSP) - propočet investičních nákladů</v>
      </c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23" t="s">
        <v>18</v>
      </c>
      <c r="AJ87" s="26"/>
      <c r="AK87" s="26"/>
      <c r="AL87" s="26"/>
      <c r="AM87" s="180">
        <f>IF(AN8= "","",AN8)</f>
        <v>44285</v>
      </c>
      <c r="AN87" s="18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81" t="str">
        <f>IF(E17="","",E17)</f>
        <v xml:space="preserve"> </v>
      </c>
      <c r="AN89" s="182"/>
      <c r="AO89" s="182"/>
      <c r="AP89" s="182"/>
      <c r="AQ89" s="26"/>
      <c r="AR89" s="27"/>
      <c r="AS89" s="183" t="s">
        <v>47</v>
      </c>
      <c r="AT89" s="184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6"/>
    </row>
    <row r="90" spans="1:91" s="2" customFormat="1" ht="15.2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81" t="str">
        <f>IF(E20="","",E20)</f>
        <v xml:space="preserve"> </v>
      </c>
      <c r="AN90" s="182"/>
      <c r="AO90" s="182"/>
      <c r="AP90" s="182"/>
      <c r="AQ90" s="26"/>
      <c r="AR90" s="27"/>
      <c r="AS90" s="185"/>
      <c r="AT90" s="186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5"/>
      <c r="AT91" s="186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6"/>
    </row>
    <row r="92" spans="1:91" s="2" customFormat="1" ht="29.25" customHeight="1">
      <c r="A92" s="26"/>
      <c r="B92" s="27"/>
      <c r="C92" s="194" t="s">
        <v>48</v>
      </c>
      <c r="D92" s="195"/>
      <c r="E92" s="195"/>
      <c r="F92" s="195"/>
      <c r="G92" s="195"/>
      <c r="H92" s="53"/>
      <c r="I92" s="196" t="s">
        <v>49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50</v>
      </c>
      <c r="AH92" s="195"/>
      <c r="AI92" s="195"/>
      <c r="AJ92" s="195"/>
      <c r="AK92" s="195"/>
      <c r="AL92" s="195"/>
      <c r="AM92" s="195"/>
      <c r="AN92" s="196" t="s">
        <v>51</v>
      </c>
      <c r="AO92" s="195"/>
      <c r="AP92" s="198"/>
      <c r="AQ92" s="54" t="s">
        <v>52</v>
      </c>
      <c r="AR92" s="27"/>
      <c r="AS92" s="55" t="s">
        <v>53</v>
      </c>
      <c r="AT92" s="56" t="s">
        <v>54</v>
      </c>
      <c r="AU92" s="56" t="s">
        <v>55</v>
      </c>
      <c r="AV92" s="56" t="s">
        <v>56</v>
      </c>
      <c r="AW92" s="56" t="s">
        <v>57</v>
      </c>
      <c r="AX92" s="56" t="s">
        <v>58</v>
      </c>
      <c r="AY92" s="56" t="s">
        <v>59</v>
      </c>
      <c r="AZ92" s="56" t="s">
        <v>60</v>
      </c>
      <c r="BA92" s="56" t="s">
        <v>61</v>
      </c>
      <c r="BB92" s="56" t="s">
        <v>62</v>
      </c>
      <c r="BC92" s="56" t="s">
        <v>63</v>
      </c>
      <c r="BD92" s="57" t="s">
        <v>64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6"/>
    </row>
    <row r="94" spans="1:91" s="6" customFormat="1" ht="32.450000000000003" customHeight="1">
      <c r="B94" s="61"/>
      <c r="C94" s="62" t="s">
        <v>65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2">
        <f>ROUND(AG95,2)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 t="e">
        <f>ROUND(AU95,5)</f>
        <v>#REF!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 t="shared" ref="AZ94:BD95" si="0">ROUND(AZ95,2)</f>
        <v>0</v>
      </c>
      <c r="BA94" s="67">
        <f t="shared" si="0"/>
        <v>0</v>
      </c>
      <c r="BB94" s="67">
        <f t="shared" si="0"/>
        <v>0</v>
      </c>
      <c r="BC94" s="67">
        <f t="shared" si="0"/>
        <v>0</v>
      </c>
      <c r="BD94" s="69">
        <f t="shared" si="0"/>
        <v>0</v>
      </c>
      <c r="BS94" s="70" t="s">
        <v>66</v>
      </c>
      <c r="BT94" s="70" t="s">
        <v>67</v>
      </c>
      <c r="BU94" s="71" t="s">
        <v>68</v>
      </c>
      <c r="BV94" s="70" t="s">
        <v>69</v>
      </c>
      <c r="BW94" s="70" t="s">
        <v>4</v>
      </c>
      <c r="BX94" s="70" t="s">
        <v>70</v>
      </c>
      <c r="CL94" s="70" t="s">
        <v>1</v>
      </c>
    </row>
    <row r="95" spans="1:91" s="7" customFormat="1" ht="32.25" customHeight="1">
      <c r="B95" s="72"/>
      <c r="C95" s="73"/>
      <c r="D95" s="202" t="s">
        <v>71</v>
      </c>
      <c r="E95" s="202"/>
      <c r="F95" s="202"/>
      <c r="G95" s="202"/>
      <c r="H95" s="202"/>
      <c r="I95" s="74"/>
      <c r="J95" s="202" t="str">
        <f>K7</f>
        <v>D.1.4.D- ústřední vytápění (DSP) - propočet investičních nákladů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1">
        <f>ROUND(AG96,2)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5" t="s">
        <v>72</v>
      </c>
      <c r="AR95" s="72"/>
      <c r="AS95" s="76">
        <f>ROUND(AS96,2)</f>
        <v>0</v>
      </c>
      <c r="AT95" s="77">
        <f>ROUND(SUM(AV95:AW95),2)</f>
        <v>0</v>
      </c>
      <c r="AU95" s="78" t="e">
        <f>ROUND(AU96,5)</f>
        <v>#REF!</v>
      </c>
      <c r="AV95" s="77">
        <f>ROUND(AZ95*L29,2)</f>
        <v>0</v>
      </c>
      <c r="AW95" s="77">
        <f>ROUND(BA95*L30,2)</f>
        <v>0</v>
      </c>
      <c r="AX95" s="77">
        <f>ROUND(BB95*L29,2)</f>
        <v>0</v>
      </c>
      <c r="AY95" s="77">
        <f>ROUND(BC95*L30,2)</f>
        <v>0</v>
      </c>
      <c r="AZ95" s="77">
        <f t="shared" si="0"/>
        <v>0</v>
      </c>
      <c r="BA95" s="77">
        <f t="shared" si="0"/>
        <v>0</v>
      </c>
      <c r="BB95" s="77">
        <f t="shared" si="0"/>
        <v>0</v>
      </c>
      <c r="BC95" s="77">
        <f t="shared" si="0"/>
        <v>0</v>
      </c>
      <c r="BD95" s="79">
        <f t="shared" si="0"/>
        <v>0</v>
      </c>
      <c r="BS95" s="80" t="s">
        <v>66</v>
      </c>
      <c r="BT95" s="80" t="s">
        <v>73</v>
      </c>
      <c r="BU95" s="80" t="s">
        <v>68</v>
      </c>
      <c r="BV95" s="80" t="s">
        <v>69</v>
      </c>
      <c r="BW95" s="80" t="s">
        <v>74</v>
      </c>
      <c r="BX95" s="80" t="s">
        <v>4</v>
      </c>
      <c r="CL95" s="80" t="s">
        <v>1</v>
      </c>
      <c r="CM95" s="80" t="s">
        <v>73</v>
      </c>
    </row>
    <row r="96" spans="1:91" s="4" customFormat="1" ht="16.5" customHeight="1">
      <c r="A96" s="81" t="s">
        <v>75</v>
      </c>
      <c r="B96" s="45"/>
      <c r="C96" s="10"/>
      <c r="D96" s="10"/>
      <c r="E96" s="191" t="s">
        <v>71</v>
      </c>
      <c r="F96" s="191"/>
      <c r="G96" s="191"/>
      <c r="H96" s="191"/>
      <c r="I96" s="191"/>
      <c r="J96" s="10"/>
      <c r="K96" s="191" t="s">
        <v>76</v>
      </c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89">
        <f>'01 - vytápění'!J32</f>
        <v>0</v>
      </c>
      <c r="AH96" s="190"/>
      <c r="AI96" s="190"/>
      <c r="AJ96" s="190"/>
      <c r="AK96" s="190"/>
      <c r="AL96" s="190"/>
      <c r="AM96" s="190"/>
      <c r="AN96" s="189">
        <f>SUM(AG96,AT96)</f>
        <v>0</v>
      </c>
      <c r="AO96" s="190"/>
      <c r="AP96" s="190"/>
      <c r="AQ96" s="82" t="s">
        <v>77</v>
      </c>
      <c r="AR96" s="45"/>
      <c r="AS96" s="83">
        <v>0</v>
      </c>
      <c r="AT96" s="84">
        <f>ROUND(SUM(AV96:AW96),2)</f>
        <v>0</v>
      </c>
      <c r="AU96" s="85" t="e">
        <f>'01 - vytápění'!P124</f>
        <v>#REF!</v>
      </c>
      <c r="AV96" s="84">
        <f>'01 - vytápění'!J35</f>
        <v>0</v>
      </c>
      <c r="AW96" s="84">
        <f>'01 - vytápění'!J36</f>
        <v>0</v>
      </c>
      <c r="AX96" s="84">
        <f>'01 - vytápění'!J37</f>
        <v>0</v>
      </c>
      <c r="AY96" s="84">
        <f>'01 - vytápění'!J38</f>
        <v>0</v>
      </c>
      <c r="AZ96" s="84">
        <f>'01 - vytápění'!F35</f>
        <v>0</v>
      </c>
      <c r="BA96" s="84">
        <f>'01 - vytápění'!F36</f>
        <v>0</v>
      </c>
      <c r="BB96" s="84">
        <f>'01 - vytápění'!F37</f>
        <v>0</v>
      </c>
      <c r="BC96" s="84">
        <f>'01 - vytápění'!F38</f>
        <v>0</v>
      </c>
      <c r="BD96" s="86">
        <f>'01 - vytápění'!F39</f>
        <v>0</v>
      </c>
      <c r="BT96" s="21" t="s">
        <v>78</v>
      </c>
      <c r="BV96" s="21" t="s">
        <v>69</v>
      </c>
      <c r="BW96" s="21" t="s">
        <v>79</v>
      </c>
      <c r="BX96" s="21" t="s">
        <v>74</v>
      </c>
      <c r="CL96" s="21" t="s">
        <v>1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5">
    <mergeCell ref="AR2:BE2"/>
    <mergeCell ref="L87:AH87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1 - vytápě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9"/>
  <sheetViews>
    <sheetView showGridLines="0" topLeftCell="B1" workbookViewId="0">
      <selection activeCell="I145" sqref="I1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87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80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8.5" customHeight="1">
      <c r="B7" s="17"/>
      <c r="E7" s="204" t="str">
        <f>'Rekapitulace stavby'!K6</f>
        <v xml:space="preserve">Dům pro seniory, Strážné č.p. 114
</v>
      </c>
      <c r="F7" s="205"/>
      <c r="G7" s="205"/>
      <c r="H7" s="205"/>
      <c r="L7" s="17"/>
    </row>
    <row r="8" spans="1:46" s="1" customFormat="1" ht="12" customHeight="1">
      <c r="B8" s="17"/>
      <c r="D8" s="23" t="s">
        <v>81</v>
      </c>
      <c r="E8" s="163" t="str">
        <f>'Rekapitulace stavby'!K7</f>
        <v>D.1.4.D- ústřední vytápění (DSP) - propočet investičních nákladů</v>
      </c>
      <c r="L8" s="17"/>
    </row>
    <row r="9" spans="1:46" s="2" customFormat="1" ht="16.5" customHeight="1">
      <c r="A9" s="26"/>
      <c r="B9" s="27"/>
      <c r="C9" s="26"/>
      <c r="D9" s="26"/>
      <c r="E9" s="204"/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82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78"/>
      <c r="F11" s="203"/>
      <c r="G11" s="203"/>
      <c r="H11" s="20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8">
        <f>'Rekapitulace stavby'!AN8</f>
        <v>44285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19</v>
      </c>
      <c r="E16" s="26"/>
      <c r="F16" s="26"/>
      <c r="G16" s="26"/>
      <c r="H16" s="26"/>
      <c r="I16" s="23" t="s">
        <v>20</v>
      </c>
      <c r="J16" s="21" t="str">
        <f>IF('Rekapitulace stavby'!AN10="","",'Rekapitulace stavby'!AN10)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21</v>
      </c>
      <c r="J17" s="21" t="str">
        <f>IF('Rekapitulace stavby'!AN11="","",'Rekapitulace stavby'!AN11)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22</v>
      </c>
      <c r="E19" s="26"/>
      <c r="F19" s="26"/>
      <c r="G19" s="26"/>
      <c r="H19" s="26"/>
      <c r="I19" s="23" t="s">
        <v>20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64" t="str">
        <f>'Rekapitulace stavby'!E14</f>
        <v xml:space="preserve"> </v>
      </c>
      <c r="F20" s="164"/>
      <c r="G20" s="164"/>
      <c r="H20" s="164"/>
      <c r="I20" s="23" t="s">
        <v>21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23</v>
      </c>
      <c r="E22" s="26"/>
      <c r="F22" s="26"/>
      <c r="G22" s="26"/>
      <c r="H22" s="26"/>
      <c r="I22" s="23" t="s">
        <v>20</v>
      </c>
      <c r="J22" s="21" t="str">
        <f>IF('Rekapitulace stavby'!AN16="","",'Rekapitulace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21</v>
      </c>
      <c r="J23" s="21" t="str">
        <f>IF('Rekapitulace stavby'!AN17="","",'Rekapitulace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25</v>
      </c>
      <c r="E25" s="26"/>
      <c r="F25" s="26"/>
      <c r="G25" s="26"/>
      <c r="H25" s="26"/>
      <c r="I25" s="23" t="s">
        <v>20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21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26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89"/>
      <c r="B29" s="90"/>
      <c r="C29" s="89"/>
      <c r="D29" s="89"/>
      <c r="E29" s="167" t="s">
        <v>1</v>
      </c>
      <c r="F29" s="167"/>
      <c r="G29" s="167"/>
      <c r="H29" s="167"/>
      <c r="I29" s="89"/>
      <c r="J29" s="89"/>
      <c r="K29" s="89"/>
      <c r="L29" s="91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59"/>
      <c r="E31" s="59"/>
      <c r="F31" s="59"/>
      <c r="G31" s="59"/>
      <c r="H31" s="59"/>
      <c r="I31" s="59"/>
      <c r="J31" s="59"/>
      <c r="K31" s="59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2" t="s">
        <v>27</v>
      </c>
      <c r="E32" s="26"/>
      <c r="F32" s="26"/>
      <c r="G32" s="26"/>
      <c r="H32" s="26"/>
      <c r="I32" s="26"/>
      <c r="J32" s="64">
        <f>ROUND(J124,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59"/>
      <c r="E33" s="59"/>
      <c r="F33" s="59"/>
      <c r="G33" s="59"/>
      <c r="H33" s="59"/>
      <c r="I33" s="59"/>
      <c r="J33" s="59"/>
      <c r="K33" s="59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29</v>
      </c>
      <c r="G34" s="26"/>
      <c r="H34" s="26"/>
      <c r="I34" s="30" t="s">
        <v>28</v>
      </c>
      <c r="J34" s="30" t="s">
        <v>30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31</v>
      </c>
      <c r="E35" s="23" t="s">
        <v>32</v>
      </c>
      <c r="F35" s="94">
        <f>ROUND((SUM(BE124:BE148)),  2)</f>
        <v>0</v>
      </c>
      <c r="G35" s="26"/>
      <c r="H35" s="26"/>
      <c r="I35" s="95">
        <v>0.21</v>
      </c>
      <c r="J35" s="94">
        <f>ROUND(((SUM(BE124:BE148))*I35),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33</v>
      </c>
      <c r="F36" s="94">
        <f>ROUND((SUM(BF124:BF148)),  2)</f>
        <v>0</v>
      </c>
      <c r="G36" s="26"/>
      <c r="H36" s="26"/>
      <c r="I36" s="95">
        <v>0.15</v>
      </c>
      <c r="J36" s="94">
        <f>ROUND(((SUM(BF124:BF148))*I36),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34</v>
      </c>
      <c r="F37" s="94">
        <f>ROUND((SUM(BG124:BG148)),  2)</f>
        <v>0</v>
      </c>
      <c r="G37" s="26"/>
      <c r="H37" s="26"/>
      <c r="I37" s="95">
        <v>0.21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35</v>
      </c>
      <c r="F38" s="94">
        <f>ROUND((SUM(BH124:BH148)),  2)</f>
        <v>0</v>
      </c>
      <c r="G38" s="26"/>
      <c r="H38" s="26"/>
      <c r="I38" s="95">
        <v>0.15</v>
      </c>
      <c r="J38" s="94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36</v>
      </c>
      <c r="F39" s="94">
        <f>ROUND((SUM(BI124:BI148)),  2)</f>
        <v>0</v>
      </c>
      <c r="G39" s="26"/>
      <c r="H39" s="26"/>
      <c r="I39" s="95">
        <v>0</v>
      </c>
      <c r="J39" s="94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96"/>
      <c r="D41" s="97" t="s">
        <v>37</v>
      </c>
      <c r="E41" s="53"/>
      <c r="F41" s="53"/>
      <c r="G41" s="98" t="s">
        <v>38</v>
      </c>
      <c r="H41" s="99" t="s">
        <v>39</v>
      </c>
      <c r="I41" s="53"/>
      <c r="J41" s="100">
        <f>SUM(J32:J39)</f>
        <v>0</v>
      </c>
      <c r="K41" s="101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83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9.25" customHeight="1">
      <c r="A85" s="26"/>
      <c r="B85" s="27"/>
      <c r="C85" s="26"/>
      <c r="D85" s="26"/>
      <c r="E85" s="204" t="str">
        <f>E7</f>
        <v xml:space="preserve">Dům pro seniory, Strážné č.p. 114
</v>
      </c>
      <c r="F85" s="205"/>
      <c r="G85" s="205"/>
      <c r="H85" s="20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81</v>
      </c>
      <c r="L86" s="17"/>
    </row>
    <row r="87" spans="1:31" s="2" customFormat="1" ht="16.5" customHeight="1">
      <c r="A87" s="26"/>
      <c r="B87" s="27"/>
      <c r="C87" s="26"/>
      <c r="D87" s="26"/>
      <c r="E87" s="204"/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82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6" t="str">
        <f>E8</f>
        <v>D.1.4.D- ústřední vytápění (DSP) - propočet investičních nákladů</v>
      </c>
      <c r="F89" s="206"/>
      <c r="G89" s="206"/>
      <c r="H89" s="20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18</v>
      </c>
      <c r="J91" s="48">
        <f>IF(J14="","",J14)</f>
        <v>44285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19</v>
      </c>
      <c r="D93" s="26"/>
      <c r="E93" s="26"/>
      <c r="F93" s="21" t="str">
        <f>E17</f>
        <v xml:space="preserve"> </v>
      </c>
      <c r="G93" s="26"/>
      <c r="H93" s="26"/>
      <c r="I93" s="23" t="s">
        <v>23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22</v>
      </c>
      <c r="D94" s="26"/>
      <c r="E94" s="26"/>
      <c r="F94" s="21" t="str">
        <f>IF(E20="","",E20)</f>
        <v xml:space="preserve"> </v>
      </c>
      <c r="G94" s="26"/>
      <c r="H94" s="26"/>
      <c r="I94" s="23" t="s">
        <v>25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4" t="s">
        <v>84</v>
      </c>
      <c r="D96" s="96"/>
      <c r="E96" s="96"/>
      <c r="F96" s="96"/>
      <c r="G96" s="96"/>
      <c r="H96" s="96"/>
      <c r="I96" s="96"/>
      <c r="J96" s="105" t="s">
        <v>85</v>
      </c>
      <c r="K96" s="9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06" t="s">
        <v>86</v>
      </c>
      <c r="D98" s="26"/>
      <c r="E98" s="26"/>
      <c r="F98" s="26"/>
      <c r="G98" s="26"/>
      <c r="H98" s="26"/>
      <c r="I98" s="26"/>
      <c r="J98" s="64">
        <f>J124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87</v>
      </c>
    </row>
    <row r="99" spans="1:47" s="9" customFormat="1" ht="24.95" customHeight="1">
      <c r="B99" s="107"/>
      <c r="D99" s="108" t="s">
        <v>88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1:47" s="10" customFormat="1" ht="19.899999999999999" customHeight="1">
      <c r="B100" s="111"/>
      <c r="D100" s="112" t="str">
        <f>E126</f>
        <v>734</v>
      </c>
      <c r="E100" s="112" t="str">
        <f>F126</f>
        <v xml:space="preserve">Ústřední vytápění - vnitřní rozvody </v>
      </c>
      <c r="F100" s="113"/>
      <c r="G100" s="113"/>
      <c r="H100" s="113"/>
      <c r="I100" s="113"/>
      <c r="J100" s="114">
        <f>J126</f>
        <v>0</v>
      </c>
      <c r="L100" s="111"/>
    </row>
    <row r="101" spans="1:47" s="10" customFormat="1" ht="19.899999999999999" customHeight="1">
      <c r="B101" s="111"/>
      <c r="D101" s="112">
        <f>E134</f>
        <v>732</v>
      </c>
      <c r="E101" s="112" t="str">
        <f>F134</f>
        <v xml:space="preserve">Ústřední vytápění - zdroj tepla </v>
      </c>
      <c r="F101" s="113"/>
      <c r="G101" s="113"/>
      <c r="H101" s="113"/>
      <c r="I101" s="113"/>
      <c r="J101" s="114">
        <f>J134</f>
        <v>0</v>
      </c>
      <c r="L101" s="111"/>
    </row>
    <row r="102" spans="1:47" s="10" customFormat="1" ht="19.899999999999999" customHeight="1">
      <c r="B102" s="111"/>
      <c r="D102" s="112" t="str">
        <f>E146</f>
        <v>799</v>
      </c>
      <c r="E102" s="112" t="str">
        <f>F146</f>
        <v>Ostatní</v>
      </c>
      <c r="F102" s="113"/>
      <c r="G102" s="113"/>
      <c r="H102" s="113"/>
      <c r="I102" s="113"/>
      <c r="J102" s="114">
        <f>J146</f>
        <v>0</v>
      </c>
      <c r="L102" s="111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89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31.5" customHeight="1">
      <c r="A112" s="26"/>
      <c r="B112" s="27"/>
      <c r="C112" s="26"/>
      <c r="D112" s="26"/>
      <c r="E112" s="204" t="str">
        <f>E7</f>
        <v xml:space="preserve">Dům pro seniory, Strážné č.p. 114
</v>
      </c>
      <c r="F112" s="205"/>
      <c r="G112" s="205"/>
      <c r="H112" s="205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81</v>
      </c>
      <c r="L113" s="17"/>
    </row>
    <row r="114" spans="1:65" s="2" customFormat="1" ht="16.5" customHeight="1">
      <c r="A114" s="26"/>
      <c r="B114" s="27"/>
      <c r="C114" s="26"/>
      <c r="D114" s="26"/>
      <c r="E114" s="204"/>
      <c r="F114" s="203"/>
      <c r="G114" s="203"/>
      <c r="H114" s="20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82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78">
        <f>E11</f>
        <v>0</v>
      </c>
      <c r="F116" s="203"/>
      <c r="G116" s="203"/>
      <c r="H116" s="20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16</v>
      </c>
      <c r="D118" s="26"/>
      <c r="E118" s="26"/>
      <c r="F118" s="21" t="str">
        <f>F14</f>
        <v xml:space="preserve"> </v>
      </c>
      <c r="G118" s="26"/>
      <c r="H118" s="26"/>
      <c r="I118" s="23" t="s">
        <v>18</v>
      </c>
      <c r="J118" s="48">
        <f>IF(J14="","",J14)</f>
        <v>44285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19</v>
      </c>
      <c r="D120" s="26"/>
      <c r="E120" s="26"/>
      <c r="F120" s="21" t="str">
        <f>E17</f>
        <v xml:space="preserve"> </v>
      </c>
      <c r="G120" s="26"/>
      <c r="H120" s="26"/>
      <c r="I120" s="23" t="s">
        <v>23</v>
      </c>
      <c r="J120" s="24" t="str">
        <f>E23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IF(E20="","",E20)</f>
        <v xml:space="preserve"> </v>
      </c>
      <c r="G121" s="26"/>
      <c r="H121" s="26"/>
      <c r="I121" s="23" t="s">
        <v>25</v>
      </c>
      <c r="J121" s="24" t="str">
        <f>E26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90</v>
      </c>
      <c r="D123" s="118" t="s">
        <v>52</v>
      </c>
      <c r="E123" s="118" t="s">
        <v>48</v>
      </c>
      <c r="F123" s="118" t="s">
        <v>49</v>
      </c>
      <c r="G123" s="118" t="s">
        <v>91</v>
      </c>
      <c r="H123" s="118" t="s">
        <v>92</v>
      </c>
      <c r="I123" s="118" t="s">
        <v>93</v>
      </c>
      <c r="J123" s="119" t="s">
        <v>85</v>
      </c>
      <c r="K123" s="120" t="s">
        <v>94</v>
      </c>
      <c r="L123" s="121"/>
      <c r="M123" s="55" t="s">
        <v>1</v>
      </c>
      <c r="N123" s="56" t="s">
        <v>31</v>
      </c>
      <c r="O123" s="56" t="s">
        <v>95</v>
      </c>
      <c r="P123" s="56" t="s">
        <v>96</v>
      </c>
      <c r="Q123" s="56" t="s">
        <v>97</v>
      </c>
      <c r="R123" s="56" t="s">
        <v>98</v>
      </c>
      <c r="S123" s="56" t="s">
        <v>99</v>
      </c>
      <c r="T123" s="57" t="s">
        <v>100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2" t="s">
        <v>101</v>
      </c>
      <c r="D124" s="26"/>
      <c r="E124" s="26"/>
      <c r="F124" s="26"/>
      <c r="G124" s="26"/>
      <c r="H124" s="26"/>
      <c r="I124" s="26"/>
      <c r="J124" s="122">
        <f>SUM(J125)</f>
        <v>0</v>
      </c>
      <c r="K124" s="26"/>
      <c r="L124" s="27"/>
      <c r="M124" s="58"/>
      <c r="N124" s="49"/>
      <c r="O124" s="59"/>
      <c r="P124" s="123" t="e">
        <f>P125</f>
        <v>#REF!</v>
      </c>
      <c r="Q124" s="59"/>
      <c r="R124" s="123" t="e">
        <f>R125</f>
        <v>#REF!</v>
      </c>
      <c r="S124" s="59"/>
      <c r="T124" s="124" t="e">
        <f>T125</f>
        <v>#REF!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87</v>
      </c>
      <c r="BK124" s="125" t="e">
        <f>BK125</f>
        <v>#REF!</v>
      </c>
    </row>
    <row r="125" spans="1:65" s="12" customFormat="1" ht="25.9" customHeight="1">
      <c r="B125" s="126"/>
      <c r="D125" s="127" t="s">
        <v>66</v>
      </c>
      <c r="E125" s="128" t="s">
        <v>102</v>
      </c>
      <c r="F125" s="128" t="s">
        <v>103</v>
      </c>
      <c r="J125" s="129">
        <f>SUM(J126,J134,J146)</f>
        <v>0</v>
      </c>
      <c r="L125" s="126"/>
      <c r="M125" s="130"/>
      <c r="N125" s="131"/>
      <c r="O125" s="131"/>
      <c r="P125" s="132" t="e">
        <f>#REF!+P126+P134+#REF!+P146+#REF!</f>
        <v>#REF!</v>
      </c>
      <c r="Q125" s="131"/>
      <c r="R125" s="132" t="e">
        <f>#REF!+R126+R134+#REF!+R146+#REF!</f>
        <v>#REF!</v>
      </c>
      <c r="S125" s="131"/>
      <c r="T125" s="133" t="e">
        <f>#REF!+T126+T134+#REF!+T146+#REF!</f>
        <v>#REF!</v>
      </c>
      <c r="AR125" s="127" t="s">
        <v>78</v>
      </c>
      <c r="AT125" s="134" t="s">
        <v>66</v>
      </c>
      <c r="AU125" s="134" t="s">
        <v>67</v>
      </c>
      <c r="AY125" s="127" t="s">
        <v>104</v>
      </c>
      <c r="BK125" s="135" t="e">
        <f>#REF!+BK126+BK134+#REF!+BK146+#REF!</f>
        <v>#REF!</v>
      </c>
    </row>
    <row r="126" spans="1:65" s="12" customFormat="1" ht="22.9" customHeight="1">
      <c r="B126" s="126"/>
      <c r="D126" s="127" t="s">
        <v>66</v>
      </c>
      <c r="E126" s="136" t="s">
        <v>108</v>
      </c>
      <c r="F126" s="136" t="s">
        <v>142</v>
      </c>
      <c r="J126" s="137">
        <f>BK126</f>
        <v>0</v>
      </c>
      <c r="L126" s="126"/>
      <c r="M126" s="130"/>
      <c r="N126" s="131"/>
      <c r="O126" s="131"/>
      <c r="P126" s="132">
        <f>SUM(P127:P133)</f>
        <v>2.992</v>
      </c>
      <c r="Q126" s="131"/>
      <c r="R126" s="132">
        <f>SUM(R127:R133)</f>
        <v>1.6800000000000001E-3</v>
      </c>
      <c r="S126" s="131"/>
      <c r="T126" s="133">
        <f>SUM(T127:T133)</f>
        <v>2.8000000000000001E-2</v>
      </c>
      <c r="AR126" s="127" t="s">
        <v>78</v>
      </c>
      <c r="AT126" s="134" t="s">
        <v>66</v>
      </c>
      <c r="AU126" s="134" t="s">
        <v>73</v>
      </c>
      <c r="AY126" s="127" t="s">
        <v>104</v>
      </c>
      <c r="BK126" s="135">
        <f>SUM(BK127:BK133)</f>
        <v>0</v>
      </c>
    </row>
    <row r="127" spans="1:65" s="2" customFormat="1" ht="67.5" customHeight="1">
      <c r="A127" s="26"/>
      <c r="B127" s="138"/>
      <c r="C127" s="139">
        <v>1</v>
      </c>
      <c r="D127" s="139"/>
      <c r="E127" s="140" t="s">
        <v>134</v>
      </c>
      <c r="F127" s="141" t="s">
        <v>147</v>
      </c>
      <c r="G127" s="142" t="s">
        <v>139</v>
      </c>
      <c r="H127" s="143">
        <v>8</v>
      </c>
      <c r="I127" s="144">
        <v>0</v>
      </c>
      <c r="J127" s="144">
        <f t="shared" ref="J127:J133" si="0">ROUND(I127*H127,2)</f>
        <v>0</v>
      </c>
      <c r="K127" s="145"/>
      <c r="L127" s="27"/>
      <c r="M127" s="146" t="s">
        <v>1</v>
      </c>
      <c r="N127" s="147" t="s">
        <v>33</v>
      </c>
      <c r="O127" s="148">
        <v>0.374</v>
      </c>
      <c r="P127" s="148">
        <f t="shared" ref="P127:P133" si="1">O127*H127</f>
        <v>2.992</v>
      </c>
      <c r="Q127" s="148">
        <v>2.1000000000000001E-4</v>
      </c>
      <c r="R127" s="148">
        <f t="shared" ref="R127:R133" si="2">Q127*H127</f>
        <v>1.6800000000000001E-3</v>
      </c>
      <c r="S127" s="148">
        <v>3.5000000000000001E-3</v>
      </c>
      <c r="T127" s="149">
        <f t="shared" ref="T127:T133" si="3">S127*H127</f>
        <v>2.8000000000000001E-2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106</v>
      </c>
      <c r="AT127" s="150" t="s">
        <v>105</v>
      </c>
      <c r="AU127" s="150" t="s">
        <v>78</v>
      </c>
      <c r="AY127" s="14" t="s">
        <v>104</v>
      </c>
      <c r="BE127" s="151">
        <f t="shared" ref="BE127:BE133" si="4">IF(N127="základní",J127,0)</f>
        <v>0</v>
      </c>
      <c r="BF127" s="151">
        <f t="shared" ref="BF127:BF133" si="5">IF(N127="snížená",J127,0)</f>
        <v>0</v>
      </c>
      <c r="BG127" s="151">
        <f t="shared" ref="BG127:BG133" si="6">IF(N127="zákl. přenesená",J127,0)</f>
        <v>0</v>
      </c>
      <c r="BH127" s="151">
        <f t="shared" ref="BH127:BH133" si="7">IF(N127="sníž. přenesená",J127,0)</f>
        <v>0</v>
      </c>
      <c r="BI127" s="151">
        <f t="shared" ref="BI127:BI133" si="8">IF(N127="nulová",J127,0)</f>
        <v>0</v>
      </c>
      <c r="BJ127" s="14" t="s">
        <v>78</v>
      </c>
      <c r="BK127" s="151">
        <f t="shared" ref="BK127:BK133" si="9">ROUND(I127*H127,2)</f>
        <v>0</v>
      </c>
      <c r="BL127" s="14" t="s">
        <v>106</v>
      </c>
      <c r="BM127" s="150" t="s">
        <v>109</v>
      </c>
    </row>
    <row r="128" spans="1:65" s="2" customFormat="1" ht="51" customHeight="1">
      <c r="A128" s="26"/>
      <c r="B128" s="138"/>
      <c r="C128" s="139">
        <v>2</v>
      </c>
      <c r="D128" s="139"/>
      <c r="E128" s="140" t="s">
        <v>135</v>
      </c>
      <c r="F128" s="141" t="s">
        <v>133</v>
      </c>
      <c r="G128" s="142" t="s">
        <v>139</v>
      </c>
      <c r="H128" s="143">
        <v>8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33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106</v>
      </c>
      <c r="AT128" s="150" t="s">
        <v>105</v>
      </c>
      <c r="AU128" s="150" t="s">
        <v>78</v>
      </c>
      <c r="AY128" s="14" t="s">
        <v>104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78</v>
      </c>
      <c r="BK128" s="151">
        <f t="shared" si="9"/>
        <v>0</v>
      </c>
      <c r="BL128" s="14" t="s">
        <v>106</v>
      </c>
      <c r="BM128" s="150" t="s">
        <v>110</v>
      </c>
    </row>
    <row r="129" spans="1:65" s="2" customFormat="1" ht="48" customHeight="1">
      <c r="A129" s="26"/>
      <c r="B129" s="138"/>
      <c r="C129" s="139">
        <v>3</v>
      </c>
      <c r="D129" s="152"/>
      <c r="E129" s="140" t="s">
        <v>136</v>
      </c>
      <c r="F129" s="158" t="s">
        <v>141</v>
      </c>
      <c r="G129" s="159" t="s">
        <v>139</v>
      </c>
      <c r="H129" s="160">
        <v>8</v>
      </c>
      <c r="I129" s="161">
        <v>0</v>
      </c>
      <c r="J129" s="161">
        <f t="shared" si="0"/>
        <v>0</v>
      </c>
      <c r="K129" s="153"/>
      <c r="L129" s="154"/>
      <c r="M129" s="155" t="s">
        <v>1</v>
      </c>
      <c r="N129" s="156" t="s">
        <v>33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112</v>
      </c>
      <c r="AT129" s="150" t="s">
        <v>111</v>
      </c>
      <c r="AU129" s="150" t="s">
        <v>78</v>
      </c>
      <c r="AY129" s="14" t="s">
        <v>104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78</v>
      </c>
      <c r="BK129" s="151">
        <f t="shared" si="9"/>
        <v>0</v>
      </c>
      <c r="BL129" s="14" t="s">
        <v>106</v>
      </c>
      <c r="BM129" s="150" t="s">
        <v>113</v>
      </c>
    </row>
    <row r="130" spans="1:65" s="2" customFormat="1" ht="45.75" customHeight="1">
      <c r="A130" s="26"/>
      <c r="B130" s="138"/>
      <c r="C130" s="139">
        <v>4</v>
      </c>
      <c r="D130" s="152"/>
      <c r="E130" s="140" t="s">
        <v>137</v>
      </c>
      <c r="F130" s="158" t="s">
        <v>143</v>
      </c>
      <c r="G130" s="159" t="s">
        <v>139</v>
      </c>
      <c r="H130" s="160">
        <v>1</v>
      </c>
      <c r="I130" s="161">
        <v>0</v>
      </c>
      <c r="J130" s="161">
        <f t="shared" si="0"/>
        <v>0</v>
      </c>
      <c r="K130" s="153"/>
      <c r="L130" s="154"/>
      <c r="M130" s="155" t="s">
        <v>1</v>
      </c>
      <c r="N130" s="156" t="s">
        <v>33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112</v>
      </c>
      <c r="AT130" s="150" t="s">
        <v>111</v>
      </c>
      <c r="AU130" s="150" t="s">
        <v>78</v>
      </c>
      <c r="AY130" s="14" t="s">
        <v>104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78</v>
      </c>
      <c r="BK130" s="151">
        <f t="shared" si="9"/>
        <v>0</v>
      </c>
      <c r="BL130" s="14" t="s">
        <v>106</v>
      </c>
      <c r="BM130" s="150" t="s">
        <v>114</v>
      </c>
    </row>
    <row r="131" spans="1:65" s="2" customFormat="1" ht="45.75" customHeight="1">
      <c r="A131" s="26"/>
      <c r="B131" s="138"/>
      <c r="C131" s="139">
        <v>5</v>
      </c>
      <c r="D131" s="152"/>
      <c r="E131" s="140" t="s">
        <v>138</v>
      </c>
      <c r="F131" s="158" t="s">
        <v>144</v>
      </c>
      <c r="G131" s="159" t="s">
        <v>139</v>
      </c>
      <c r="H131" s="160">
        <v>1</v>
      </c>
      <c r="I131" s="161">
        <v>0</v>
      </c>
      <c r="J131" s="161">
        <f t="shared" si="0"/>
        <v>0</v>
      </c>
      <c r="K131" s="153"/>
      <c r="L131" s="154"/>
      <c r="M131" s="155" t="s">
        <v>1</v>
      </c>
      <c r="N131" s="156" t="s">
        <v>33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112</v>
      </c>
      <c r="AT131" s="150" t="s">
        <v>111</v>
      </c>
      <c r="AU131" s="150" t="s">
        <v>78</v>
      </c>
      <c r="AY131" s="14" t="s">
        <v>104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78</v>
      </c>
      <c r="BK131" s="151">
        <f t="shared" si="9"/>
        <v>0</v>
      </c>
      <c r="BL131" s="14" t="s">
        <v>106</v>
      </c>
      <c r="BM131" s="150" t="s">
        <v>115</v>
      </c>
    </row>
    <row r="132" spans="1:65" s="2" customFormat="1" ht="41.25" customHeight="1">
      <c r="A132" s="26"/>
      <c r="B132" s="138"/>
      <c r="C132" s="139">
        <v>6</v>
      </c>
      <c r="D132" s="152"/>
      <c r="E132" s="140" t="s">
        <v>168</v>
      </c>
      <c r="F132" s="158" t="s">
        <v>145</v>
      </c>
      <c r="G132" s="159" t="s">
        <v>139</v>
      </c>
      <c r="H132" s="160">
        <v>1</v>
      </c>
      <c r="I132" s="161">
        <v>0</v>
      </c>
      <c r="J132" s="161">
        <f t="shared" si="0"/>
        <v>0</v>
      </c>
      <c r="K132" s="153"/>
      <c r="L132" s="154"/>
      <c r="M132" s="155" t="s">
        <v>1</v>
      </c>
      <c r="N132" s="156" t="s">
        <v>33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112</v>
      </c>
      <c r="AT132" s="150" t="s">
        <v>111</v>
      </c>
      <c r="AU132" s="150" t="s">
        <v>78</v>
      </c>
      <c r="AY132" s="14" t="s">
        <v>104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78</v>
      </c>
      <c r="BK132" s="151">
        <f t="shared" si="9"/>
        <v>0</v>
      </c>
      <c r="BL132" s="14" t="s">
        <v>106</v>
      </c>
      <c r="BM132" s="150" t="s">
        <v>116</v>
      </c>
    </row>
    <row r="133" spans="1:65" s="2" customFormat="1" ht="29.25" customHeight="1">
      <c r="A133" s="26"/>
      <c r="B133" s="138"/>
      <c r="C133" s="139">
        <v>7</v>
      </c>
      <c r="D133" s="152"/>
      <c r="E133" s="140" t="s">
        <v>169</v>
      </c>
      <c r="F133" s="158" t="s">
        <v>140</v>
      </c>
      <c r="G133" s="159" t="s">
        <v>139</v>
      </c>
      <c r="H133" s="160">
        <v>1</v>
      </c>
      <c r="I133" s="161">
        <v>0</v>
      </c>
      <c r="J133" s="161">
        <f t="shared" si="0"/>
        <v>0</v>
      </c>
      <c r="K133" s="153"/>
      <c r="L133" s="154"/>
      <c r="M133" s="155" t="s">
        <v>1</v>
      </c>
      <c r="N133" s="156" t="s">
        <v>33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112</v>
      </c>
      <c r="AT133" s="150" t="s">
        <v>111</v>
      </c>
      <c r="AU133" s="150" t="s">
        <v>78</v>
      </c>
      <c r="AY133" s="14" t="s">
        <v>104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78</v>
      </c>
      <c r="BK133" s="151">
        <f t="shared" si="9"/>
        <v>0</v>
      </c>
      <c r="BL133" s="14" t="s">
        <v>106</v>
      </c>
      <c r="BM133" s="150" t="s">
        <v>117</v>
      </c>
    </row>
    <row r="134" spans="1:65" s="12" customFormat="1" ht="22.9" customHeight="1">
      <c r="B134" s="126"/>
      <c r="D134" s="127" t="s">
        <v>66</v>
      </c>
      <c r="E134" s="136">
        <v>732</v>
      </c>
      <c r="F134" s="136" t="s">
        <v>146</v>
      </c>
      <c r="J134" s="137">
        <f>BK134</f>
        <v>0</v>
      </c>
      <c r="L134" s="126"/>
      <c r="M134" s="130"/>
      <c r="N134" s="131"/>
      <c r="O134" s="131"/>
      <c r="P134" s="132">
        <f>SUM(P135:P145)</f>
        <v>2.8850000000000002</v>
      </c>
      <c r="Q134" s="131"/>
      <c r="R134" s="132">
        <f>SUM(R135:R145)</f>
        <v>1.6000000000000001E-4</v>
      </c>
      <c r="S134" s="131"/>
      <c r="T134" s="133">
        <f>SUM(T135:T145)</f>
        <v>9.5480000000000009E-2</v>
      </c>
      <c r="AR134" s="127" t="s">
        <v>78</v>
      </c>
      <c r="AT134" s="134" t="s">
        <v>66</v>
      </c>
      <c r="AU134" s="134" t="s">
        <v>73</v>
      </c>
      <c r="AY134" s="127" t="s">
        <v>104</v>
      </c>
      <c r="BK134" s="135">
        <f>SUM(BK135:BK145)</f>
        <v>0</v>
      </c>
    </row>
    <row r="135" spans="1:65" s="2" customFormat="1" ht="49.5" customHeight="1">
      <c r="A135" s="26"/>
      <c r="B135" s="138"/>
      <c r="C135" s="139">
        <v>8</v>
      </c>
      <c r="D135" s="139"/>
      <c r="E135" s="140" t="s">
        <v>148</v>
      </c>
      <c r="F135" s="141" t="s">
        <v>149</v>
      </c>
      <c r="G135" s="142" t="s">
        <v>139</v>
      </c>
      <c r="H135" s="143">
        <v>1</v>
      </c>
      <c r="I135" s="144">
        <v>0</v>
      </c>
      <c r="J135" s="144">
        <f t="shared" ref="J135:J145" si="10">ROUND(I135*H135,2)</f>
        <v>0</v>
      </c>
      <c r="K135" s="145"/>
      <c r="L135" s="27"/>
      <c r="M135" s="146" t="s">
        <v>1</v>
      </c>
      <c r="N135" s="147" t="s">
        <v>33</v>
      </c>
      <c r="O135" s="148">
        <v>8.2000000000000003E-2</v>
      </c>
      <c r="P135" s="148">
        <f t="shared" ref="P135:P145" si="11">O135*H135</f>
        <v>8.2000000000000003E-2</v>
      </c>
      <c r="Q135" s="148">
        <v>0</v>
      </c>
      <c r="R135" s="148">
        <f t="shared" ref="R135:R145" si="12">Q135*H135</f>
        <v>0</v>
      </c>
      <c r="S135" s="148">
        <v>2.3800000000000002E-2</v>
      </c>
      <c r="T135" s="149">
        <f t="shared" ref="T135:T145" si="13">S135*H135</f>
        <v>2.3800000000000002E-2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106</v>
      </c>
      <c r="AT135" s="150" t="s">
        <v>105</v>
      </c>
      <c r="AU135" s="150" t="s">
        <v>78</v>
      </c>
      <c r="AY135" s="14" t="s">
        <v>104</v>
      </c>
      <c r="BE135" s="151">
        <f t="shared" ref="BE135:BE145" si="14">IF(N135="základní",J135,0)</f>
        <v>0</v>
      </c>
      <c r="BF135" s="151">
        <f t="shared" ref="BF135:BF145" si="15">IF(N135="snížená",J135,0)</f>
        <v>0</v>
      </c>
      <c r="BG135" s="151">
        <f t="shared" ref="BG135:BG145" si="16">IF(N135="zákl. přenesená",J135,0)</f>
        <v>0</v>
      </c>
      <c r="BH135" s="151">
        <f t="shared" ref="BH135:BH145" si="17">IF(N135="sníž. přenesená",J135,0)</f>
        <v>0</v>
      </c>
      <c r="BI135" s="151">
        <f t="shared" ref="BI135:BI145" si="18">IF(N135="nulová",J135,0)</f>
        <v>0</v>
      </c>
      <c r="BJ135" s="14" t="s">
        <v>78</v>
      </c>
      <c r="BK135" s="151">
        <f t="shared" ref="BK135:BK145" si="19">ROUND(I135*H135,2)</f>
        <v>0</v>
      </c>
      <c r="BL135" s="14" t="s">
        <v>106</v>
      </c>
      <c r="BM135" s="150" t="s">
        <v>118</v>
      </c>
    </row>
    <row r="136" spans="1:65" s="2" customFormat="1" ht="21.75" customHeight="1">
      <c r="A136" s="26"/>
      <c r="B136" s="138"/>
      <c r="C136" s="139">
        <v>9</v>
      </c>
      <c r="D136" s="139"/>
      <c r="E136" s="140" t="s">
        <v>158</v>
      </c>
      <c r="F136" s="141" t="s">
        <v>157</v>
      </c>
      <c r="G136" s="142" t="s">
        <v>139</v>
      </c>
      <c r="H136" s="143">
        <v>1</v>
      </c>
      <c r="I136" s="144">
        <v>0</v>
      </c>
      <c r="J136" s="144">
        <f t="shared" si="10"/>
        <v>0</v>
      </c>
      <c r="K136" s="145"/>
      <c r="L136" s="27"/>
      <c r="M136" s="146" t="s">
        <v>1</v>
      </c>
      <c r="N136" s="147" t="s">
        <v>33</v>
      </c>
      <c r="O136" s="148">
        <v>0.26800000000000002</v>
      </c>
      <c r="P136" s="148">
        <f t="shared" si="11"/>
        <v>0.26800000000000002</v>
      </c>
      <c r="Q136" s="148">
        <v>8.0000000000000007E-5</v>
      </c>
      <c r="R136" s="148">
        <f t="shared" si="12"/>
        <v>8.0000000000000007E-5</v>
      </c>
      <c r="S136" s="148">
        <v>2.4930000000000001E-2</v>
      </c>
      <c r="T136" s="149">
        <f t="shared" si="13"/>
        <v>2.4930000000000001E-2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106</v>
      </c>
      <c r="AT136" s="150" t="s">
        <v>105</v>
      </c>
      <c r="AU136" s="150" t="s">
        <v>78</v>
      </c>
      <c r="AY136" s="14" t="s">
        <v>104</v>
      </c>
      <c r="BE136" s="151">
        <f t="shared" si="14"/>
        <v>0</v>
      </c>
      <c r="BF136" s="151">
        <f t="shared" si="15"/>
        <v>0</v>
      </c>
      <c r="BG136" s="151">
        <f t="shared" si="16"/>
        <v>0</v>
      </c>
      <c r="BH136" s="151">
        <f t="shared" si="17"/>
        <v>0</v>
      </c>
      <c r="BI136" s="151">
        <f t="shared" si="18"/>
        <v>0</v>
      </c>
      <c r="BJ136" s="14" t="s">
        <v>78</v>
      </c>
      <c r="BK136" s="151">
        <f t="shared" si="19"/>
        <v>0</v>
      </c>
      <c r="BL136" s="14" t="s">
        <v>106</v>
      </c>
      <c r="BM136" s="150" t="s">
        <v>119</v>
      </c>
    </row>
    <row r="137" spans="1:65" s="2" customFormat="1" ht="21.75" customHeight="1">
      <c r="A137" s="26"/>
      <c r="B137" s="138"/>
      <c r="C137" s="139">
        <v>10</v>
      </c>
      <c r="D137" s="139"/>
      <c r="E137" s="140" t="s">
        <v>159</v>
      </c>
      <c r="F137" s="141" t="s">
        <v>150</v>
      </c>
      <c r="G137" s="142" t="s">
        <v>139</v>
      </c>
      <c r="H137" s="143">
        <v>1</v>
      </c>
      <c r="I137" s="144">
        <v>0</v>
      </c>
      <c r="J137" s="144">
        <f t="shared" si="10"/>
        <v>0</v>
      </c>
      <c r="K137" s="145"/>
      <c r="L137" s="27"/>
      <c r="M137" s="146" t="s">
        <v>1</v>
      </c>
      <c r="N137" s="147" t="s">
        <v>33</v>
      </c>
      <c r="O137" s="148">
        <v>0.36099999999999999</v>
      </c>
      <c r="P137" s="148">
        <f t="shared" si="11"/>
        <v>0.36099999999999999</v>
      </c>
      <c r="Q137" s="148">
        <v>8.0000000000000007E-5</v>
      </c>
      <c r="R137" s="148">
        <f t="shared" si="12"/>
        <v>8.0000000000000007E-5</v>
      </c>
      <c r="S137" s="148">
        <v>4.675E-2</v>
      </c>
      <c r="T137" s="149">
        <f t="shared" si="13"/>
        <v>4.675E-2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106</v>
      </c>
      <c r="AT137" s="150" t="s">
        <v>105</v>
      </c>
      <c r="AU137" s="150" t="s">
        <v>78</v>
      </c>
      <c r="AY137" s="14" t="s">
        <v>104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78</v>
      </c>
      <c r="BK137" s="151">
        <f t="shared" si="19"/>
        <v>0</v>
      </c>
      <c r="BL137" s="14" t="s">
        <v>106</v>
      </c>
      <c r="BM137" s="150" t="s">
        <v>120</v>
      </c>
    </row>
    <row r="138" spans="1:65" s="2" customFormat="1" ht="21.75" customHeight="1">
      <c r="A138" s="26"/>
      <c r="B138" s="138"/>
      <c r="C138" s="139">
        <v>11</v>
      </c>
      <c r="D138" s="139"/>
      <c r="E138" s="140" t="s">
        <v>160</v>
      </c>
      <c r="F138" s="141" t="s">
        <v>151</v>
      </c>
      <c r="G138" s="142" t="s">
        <v>139</v>
      </c>
      <c r="H138" s="143">
        <v>1</v>
      </c>
      <c r="I138" s="144">
        <v>0</v>
      </c>
      <c r="J138" s="144">
        <f t="shared" si="10"/>
        <v>0</v>
      </c>
      <c r="K138" s="145"/>
      <c r="L138" s="27"/>
      <c r="M138" s="146" t="s">
        <v>1</v>
      </c>
      <c r="N138" s="147" t="s">
        <v>33</v>
      </c>
      <c r="O138" s="148">
        <v>0.997</v>
      </c>
      <c r="P138" s="148">
        <f t="shared" si="11"/>
        <v>0.997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106</v>
      </c>
      <c r="AT138" s="150" t="s">
        <v>105</v>
      </c>
      <c r="AU138" s="150" t="s">
        <v>78</v>
      </c>
      <c r="AY138" s="14" t="s">
        <v>104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78</v>
      </c>
      <c r="BK138" s="151">
        <f t="shared" si="19"/>
        <v>0</v>
      </c>
      <c r="BL138" s="14" t="s">
        <v>106</v>
      </c>
      <c r="BM138" s="150" t="s">
        <v>121</v>
      </c>
    </row>
    <row r="139" spans="1:65" s="2" customFormat="1" ht="21.75" customHeight="1">
      <c r="A139" s="26"/>
      <c r="B139" s="138"/>
      <c r="C139" s="139">
        <v>12</v>
      </c>
      <c r="D139" s="139"/>
      <c r="E139" s="140" t="s">
        <v>161</v>
      </c>
      <c r="F139" s="141" t="s">
        <v>152</v>
      </c>
      <c r="G139" s="142" t="s">
        <v>139</v>
      </c>
      <c r="H139" s="143">
        <v>1</v>
      </c>
      <c r="I139" s="144">
        <v>0</v>
      </c>
      <c r="J139" s="144">
        <f t="shared" si="10"/>
        <v>0</v>
      </c>
      <c r="K139" s="145"/>
      <c r="L139" s="27"/>
      <c r="M139" s="146" t="s">
        <v>1</v>
      </c>
      <c r="N139" s="147" t="s">
        <v>33</v>
      </c>
      <c r="O139" s="148">
        <v>1.177</v>
      </c>
      <c r="P139" s="148">
        <f t="shared" si="11"/>
        <v>1.177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106</v>
      </c>
      <c r="AT139" s="150" t="s">
        <v>105</v>
      </c>
      <c r="AU139" s="150" t="s">
        <v>78</v>
      </c>
      <c r="AY139" s="14" t="s">
        <v>104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78</v>
      </c>
      <c r="BK139" s="151">
        <f t="shared" si="19"/>
        <v>0</v>
      </c>
      <c r="BL139" s="14" t="s">
        <v>106</v>
      </c>
      <c r="BM139" s="150" t="s">
        <v>122</v>
      </c>
    </row>
    <row r="140" spans="1:65" s="2" customFormat="1" ht="38.25" customHeight="1">
      <c r="A140" s="26"/>
      <c r="B140" s="138"/>
      <c r="C140" s="139">
        <v>13</v>
      </c>
      <c r="D140" s="139"/>
      <c r="E140" s="140" t="s">
        <v>162</v>
      </c>
      <c r="F140" s="141" t="s">
        <v>153</v>
      </c>
      <c r="G140" s="142" t="s">
        <v>139</v>
      </c>
      <c r="H140" s="143">
        <v>1</v>
      </c>
      <c r="I140" s="144">
        <v>0</v>
      </c>
      <c r="J140" s="144">
        <f t="shared" si="10"/>
        <v>0</v>
      </c>
      <c r="K140" s="153"/>
      <c r="L140" s="154"/>
      <c r="M140" s="155" t="s">
        <v>1</v>
      </c>
      <c r="N140" s="156" t="s">
        <v>33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112</v>
      </c>
      <c r="AT140" s="150" t="s">
        <v>111</v>
      </c>
      <c r="AU140" s="150" t="s">
        <v>78</v>
      </c>
      <c r="AY140" s="14" t="s">
        <v>104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78</v>
      </c>
      <c r="BK140" s="151">
        <f t="shared" si="19"/>
        <v>0</v>
      </c>
      <c r="BL140" s="14" t="s">
        <v>106</v>
      </c>
      <c r="BM140" s="150" t="s">
        <v>123</v>
      </c>
    </row>
    <row r="141" spans="1:65" s="2" customFormat="1" ht="21.75" customHeight="1">
      <c r="A141" s="26"/>
      <c r="B141" s="138"/>
      <c r="C141" s="139">
        <v>14</v>
      </c>
      <c r="D141" s="139"/>
      <c r="E141" s="140" t="s">
        <v>163</v>
      </c>
      <c r="F141" s="141" t="s">
        <v>170</v>
      </c>
      <c r="G141" s="142" t="s">
        <v>139</v>
      </c>
      <c r="H141" s="143">
        <v>1</v>
      </c>
      <c r="I141" s="144">
        <v>0</v>
      </c>
      <c r="J141" s="144">
        <f t="shared" si="10"/>
        <v>0</v>
      </c>
      <c r="K141" s="153"/>
      <c r="L141" s="154"/>
      <c r="M141" s="155" t="s">
        <v>1</v>
      </c>
      <c r="N141" s="156" t="s">
        <v>33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112</v>
      </c>
      <c r="AT141" s="150" t="s">
        <v>111</v>
      </c>
      <c r="AU141" s="150" t="s">
        <v>78</v>
      </c>
      <c r="AY141" s="14" t="s">
        <v>104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78</v>
      </c>
      <c r="BK141" s="151">
        <f t="shared" si="19"/>
        <v>0</v>
      </c>
      <c r="BL141" s="14" t="s">
        <v>106</v>
      </c>
      <c r="BM141" s="150" t="s">
        <v>124</v>
      </c>
    </row>
    <row r="142" spans="1:65" s="2" customFormat="1" ht="21.75" customHeight="1">
      <c r="A142" s="26"/>
      <c r="B142" s="138"/>
      <c r="C142" s="139">
        <v>15</v>
      </c>
      <c r="D142" s="139"/>
      <c r="E142" s="140" t="s">
        <v>164</v>
      </c>
      <c r="F142" s="141" t="s">
        <v>171</v>
      </c>
      <c r="G142" s="142" t="s">
        <v>139</v>
      </c>
      <c r="H142" s="143">
        <v>1</v>
      </c>
      <c r="I142" s="144">
        <v>0</v>
      </c>
      <c r="J142" s="144">
        <f t="shared" si="10"/>
        <v>0</v>
      </c>
      <c r="K142" s="153"/>
      <c r="L142" s="154"/>
      <c r="M142" s="155" t="s">
        <v>1</v>
      </c>
      <c r="N142" s="156" t="s">
        <v>33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112</v>
      </c>
      <c r="AT142" s="150" t="s">
        <v>111</v>
      </c>
      <c r="AU142" s="150" t="s">
        <v>78</v>
      </c>
      <c r="AY142" s="14" t="s">
        <v>104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78</v>
      </c>
      <c r="BK142" s="151">
        <f t="shared" si="19"/>
        <v>0</v>
      </c>
      <c r="BL142" s="14" t="s">
        <v>106</v>
      </c>
      <c r="BM142" s="150" t="s">
        <v>125</v>
      </c>
    </row>
    <row r="143" spans="1:65" s="2" customFormat="1" ht="30" customHeight="1">
      <c r="A143" s="26"/>
      <c r="B143" s="138"/>
      <c r="C143" s="139">
        <v>16</v>
      </c>
      <c r="D143" s="139"/>
      <c r="E143" s="140" t="s">
        <v>165</v>
      </c>
      <c r="F143" s="141" t="s">
        <v>154</v>
      </c>
      <c r="G143" s="142" t="s">
        <v>139</v>
      </c>
      <c r="H143" s="143">
        <v>1</v>
      </c>
      <c r="I143" s="144">
        <v>0</v>
      </c>
      <c r="J143" s="144">
        <f t="shared" si="10"/>
        <v>0</v>
      </c>
      <c r="K143" s="153"/>
      <c r="L143" s="154"/>
      <c r="M143" s="155" t="s">
        <v>1</v>
      </c>
      <c r="N143" s="156" t="s">
        <v>33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112</v>
      </c>
      <c r="AT143" s="150" t="s">
        <v>111</v>
      </c>
      <c r="AU143" s="150" t="s">
        <v>78</v>
      </c>
      <c r="AY143" s="14" t="s">
        <v>104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78</v>
      </c>
      <c r="BK143" s="151">
        <f t="shared" si="19"/>
        <v>0</v>
      </c>
      <c r="BL143" s="14" t="s">
        <v>106</v>
      </c>
      <c r="BM143" s="150" t="s">
        <v>126</v>
      </c>
    </row>
    <row r="144" spans="1:65" s="2" customFormat="1" ht="35.25" customHeight="1">
      <c r="A144" s="26"/>
      <c r="B144" s="138"/>
      <c r="C144" s="139">
        <v>17</v>
      </c>
      <c r="D144" s="139"/>
      <c r="E144" s="140" t="s">
        <v>166</v>
      </c>
      <c r="F144" s="141" t="s">
        <v>155</v>
      </c>
      <c r="G144" s="142" t="s">
        <v>139</v>
      </c>
      <c r="H144" s="143">
        <v>1</v>
      </c>
      <c r="I144" s="144">
        <v>0</v>
      </c>
      <c r="J144" s="144">
        <f t="shared" si="10"/>
        <v>0</v>
      </c>
      <c r="K144" s="153"/>
      <c r="L144" s="154"/>
      <c r="M144" s="155" t="s">
        <v>1</v>
      </c>
      <c r="N144" s="156" t="s">
        <v>33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112</v>
      </c>
      <c r="AT144" s="150" t="s">
        <v>111</v>
      </c>
      <c r="AU144" s="150" t="s">
        <v>78</v>
      </c>
      <c r="AY144" s="14" t="s">
        <v>104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78</v>
      </c>
      <c r="BK144" s="151">
        <f t="shared" si="19"/>
        <v>0</v>
      </c>
      <c r="BL144" s="14" t="s">
        <v>106</v>
      </c>
      <c r="BM144" s="150" t="s">
        <v>127</v>
      </c>
    </row>
    <row r="145" spans="1:65" s="2" customFormat="1" ht="45.75" customHeight="1">
      <c r="A145" s="26"/>
      <c r="B145" s="138"/>
      <c r="C145" s="139">
        <v>18</v>
      </c>
      <c r="D145" s="139"/>
      <c r="E145" s="140" t="s">
        <v>167</v>
      </c>
      <c r="F145" s="141" t="s">
        <v>156</v>
      </c>
      <c r="G145" s="142" t="s">
        <v>139</v>
      </c>
      <c r="H145" s="143">
        <v>1</v>
      </c>
      <c r="I145" s="144">
        <v>0</v>
      </c>
      <c r="J145" s="144">
        <f t="shared" si="10"/>
        <v>0</v>
      </c>
      <c r="K145" s="153"/>
      <c r="L145" s="154"/>
      <c r="M145" s="155" t="s">
        <v>1</v>
      </c>
      <c r="N145" s="156" t="s">
        <v>33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112</v>
      </c>
      <c r="AT145" s="150" t="s">
        <v>111</v>
      </c>
      <c r="AU145" s="150" t="s">
        <v>78</v>
      </c>
      <c r="AY145" s="14" t="s">
        <v>104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78</v>
      </c>
      <c r="BK145" s="151">
        <f t="shared" si="19"/>
        <v>0</v>
      </c>
      <c r="BL145" s="14" t="s">
        <v>106</v>
      </c>
      <c r="BM145" s="150" t="s">
        <v>128</v>
      </c>
    </row>
    <row r="146" spans="1:65" s="12" customFormat="1" ht="22.9" customHeight="1">
      <c r="B146" s="126"/>
      <c r="D146" s="127" t="s">
        <v>66</v>
      </c>
      <c r="E146" s="136" t="s">
        <v>129</v>
      </c>
      <c r="F146" s="136" t="s">
        <v>130</v>
      </c>
      <c r="J146" s="137">
        <f>BK146</f>
        <v>0</v>
      </c>
      <c r="L146" s="126"/>
      <c r="M146" s="130"/>
      <c r="N146" s="131"/>
      <c r="O146" s="131"/>
      <c r="P146" s="132">
        <f>SUM(P147:P148)</f>
        <v>0</v>
      </c>
      <c r="Q146" s="131"/>
      <c r="R146" s="132">
        <f>SUM(R147:R148)</f>
        <v>0</v>
      </c>
      <c r="S146" s="131"/>
      <c r="T146" s="133">
        <f>SUM(T147:T148)</f>
        <v>0</v>
      </c>
      <c r="AR146" s="127" t="s">
        <v>73</v>
      </c>
      <c r="AT146" s="134" t="s">
        <v>66</v>
      </c>
      <c r="AU146" s="134" t="s">
        <v>73</v>
      </c>
      <c r="AY146" s="127" t="s">
        <v>104</v>
      </c>
      <c r="BK146" s="135">
        <f>SUM(BK147:BK148)</f>
        <v>0</v>
      </c>
    </row>
    <row r="147" spans="1:65" s="2" customFormat="1" ht="16.5" customHeight="1">
      <c r="A147" s="26"/>
      <c r="B147" s="138"/>
      <c r="C147" s="139">
        <v>19</v>
      </c>
      <c r="D147" s="139" t="s">
        <v>105</v>
      </c>
      <c r="E147" s="140" t="s">
        <v>174</v>
      </c>
      <c r="F147" s="141" t="s">
        <v>172</v>
      </c>
      <c r="G147" s="142" t="s">
        <v>139</v>
      </c>
      <c r="H147" s="143">
        <v>1</v>
      </c>
      <c r="I147" s="144">
        <v>0</v>
      </c>
      <c r="J147" s="144">
        <f>ROUND(I147*H147,2)</f>
        <v>0</v>
      </c>
      <c r="K147" s="145"/>
      <c r="L147" s="27"/>
      <c r="M147" s="146" t="s">
        <v>1</v>
      </c>
      <c r="N147" s="147" t="s">
        <v>33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107</v>
      </c>
      <c r="AT147" s="150" t="s">
        <v>105</v>
      </c>
      <c r="AU147" s="150" t="s">
        <v>78</v>
      </c>
      <c r="AY147" s="14" t="s">
        <v>104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78</v>
      </c>
      <c r="BK147" s="151">
        <f>ROUND(I147*H147,2)</f>
        <v>0</v>
      </c>
      <c r="BL147" s="14" t="s">
        <v>107</v>
      </c>
      <c r="BM147" s="150" t="s">
        <v>131</v>
      </c>
    </row>
    <row r="148" spans="1:65" s="2" customFormat="1" ht="16.5" customHeight="1">
      <c r="A148" s="26"/>
      <c r="B148" s="138"/>
      <c r="C148" s="139">
        <v>20</v>
      </c>
      <c r="D148" s="139" t="s">
        <v>105</v>
      </c>
      <c r="E148" s="140" t="s">
        <v>175</v>
      </c>
      <c r="F148" s="141" t="s">
        <v>173</v>
      </c>
      <c r="G148" s="142" t="s">
        <v>139</v>
      </c>
      <c r="H148" s="143">
        <v>1</v>
      </c>
      <c r="I148" s="144">
        <v>0</v>
      </c>
      <c r="J148" s="144">
        <f>ROUND(I148*H148,2)</f>
        <v>0</v>
      </c>
      <c r="K148" s="145"/>
      <c r="L148" s="27"/>
      <c r="M148" s="146" t="s">
        <v>1</v>
      </c>
      <c r="N148" s="147" t="s">
        <v>33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107</v>
      </c>
      <c r="AT148" s="150" t="s">
        <v>105</v>
      </c>
      <c r="AU148" s="150" t="s">
        <v>78</v>
      </c>
      <c r="AY148" s="14" t="s">
        <v>104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78</v>
      </c>
      <c r="BK148" s="151">
        <f>ROUND(I148*H148,2)</f>
        <v>0</v>
      </c>
      <c r="BL148" s="14" t="s">
        <v>107</v>
      </c>
      <c r="BM148" s="150" t="s">
        <v>132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3:K148" xr:uid="{00000000-0009-0000-0000-000001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vytápění</vt:lpstr>
      <vt:lpstr>'01 - vytápění'!Názvy_tisku</vt:lpstr>
      <vt:lpstr>'Rekapitulace stavby'!Názvy_tisku</vt:lpstr>
      <vt:lpstr>'01 - vytápění'!Oblast_tisku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Bedřich Doleček - E S L, a.s.</dc:creator>
  <cp:lastModifiedBy>Kateřina Pánková</cp:lastModifiedBy>
  <cp:lastPrinted>2021-03-30T12:11:51Z</cp:lastPrinted>
  <dcterms:created xsi:type="dcterms:W3CDTF">2021-03-24T10:25:25Z</dcterms:created>
  <dcterms:modified xsi:type="dcterms:W3CDTF">2021-04-23T11:21:19Z</dcterms:modified>
</cp:coreProperties>
</file>